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0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halid/Documents/Halid school/WTB 4/AFSTUDEREN/Scriptie/"/>
    </mc:Choice>
  </mc:AlternateContent>
  <xr:revisionPtr revIDLastSave="0" documentId="8_{492BD470-8254-4409-98B3-2C284C3533D2}" xr6:coauthVersionLast="47" xr6:coauthVersionMax="47" xr10:uidLastSave="{00000000-0000-0000-0000-000000000000}"/>
  <bookViews>
    <workbookView xWindow="0" yWindow="0" windowWidth="38400" windowHeight="24000" xr2:uid="{B2604D5A-482F-8C4F-87AE-1857BBB494EA}"/>
  </bookViews>
  <sheets>
    <sheet name="Blad1" sheetId="1" r:id="rId1"/>
  </sheets>
  <calcPr calcId="191028" calcCompleted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6" i="1" l="1"/>
  <c r="B73" i="1"/>
  <c r="B71" i="1"/>
  <c r="B70" i="1"/>
  <c r="B69" i="1"/>
  <c r="M48" i="1"/>
  <c r="M47" i="1"/>
  <c r="B49" i="1" s="1"/>
  <c r="B10" i="1"/>
  <c r="B22" i="1"/>
  <c r="B11" i="1"/>
  <c r="B12" i="1" s="1"/>
  <c r="B6" i="1"/>
  <c r="B7" i="1" s="1"/>
  <c r="K26" i="1" s="1"/>
  <c r="K27" i="1" s="1"/>
  <c r="B60" i="1" l="1"/>
  <c r="B47" i="1"/>
  <c r="B27" i="1"/>
</calcChain>
</file>

<file path=xl/sharedStrings.xml><?xml version="1.0" encoding="utf-8"?>
<sst xmlns="http://schemas.openxmlformats.org/spreadsheetml/2006/main" count="67" uniqueCount="60">
  <si>
    <t>Total head loss</t>
  </si>
  <si>
    <t>Constantes:</t>
  </si>
  <si>
    <t>Gesloten circuit waarbij olie wordt rondegepompt</t>
  </si>
  <si>
    <t>Length plate</t>
  </si>
  <si>
    <t>mm</t>
  </si>
  <si>
    <t>Lengte pipe</t>
  </si>
  <si>
    <t xml:space="preserve">Flow pomp </t>
  </si>
  <si>
    <t>Liter / min</t>
  </si>
  <si>
    <t>Total length</t>
  </si>
  <si>
    <t xml:space="preserve">Olie densiteit </t>
  </si>
  <si>
    <t>g/cm3</t>
  </si>
  <si>
    <t>Total length [meters]</t>
  </si>
  <si>
    <t>m</t>
  </si>
  <si>
    <t xml:space="preserve">Olie viscositeit </t>
  </si>
  <si>
    <t>mm2/s</t>
  </si>
  <si>
    <t xml:space="preserve">Diameter </t>
  </si>
  <si>
    <t>Diameter [meters]</t>
  </si>
  <si>
    <t>Radius</t>
  </si>
  <si>
    <t>Area</t>
  </si>
  <si>
    <t>mm2</t>
  </si>
  <si>
    <t>Oppervlakte U doorgang uitgerekend en gelijk gesteld aan een oppervlakte van een cirkel</t>
  </si>
  <si>
    <t>Bend 90 degrees</t>
  </si>
  <si>
    <t>Bend 180 degrees</t>
  </si>
  <si>
    <t>K-factor 90 degrees bend</t>
  </si>
  <si>
    <t>K-factor 180 degrees bend</t>
  </si>
  <si>
    <t>Re</t>
  </si>
  <si>
    <t>Buis</t>
  </si>
  <si>
    <t>n</t>
  </si>
  <si>
    <t>Pa*s</t>
  </si>
  <si>
    <t>f = Darcy Wesbach friction factor</t>
  </si>
  <si>
    <t>V = flow felocity</t>
  </si>
  <si>
    <t>m/s</t>
  </si>
  <si>
    <t>g</t>
  </si>
  <si>
    <t>m/s2</t>
  </si>
  <si>
    <t>Total head loss with D constant</t>
  </si>
  <si>
    <t>Total pressure drop</t>
  </si>
  <si>
    <t>Total head loss in Bar</t>
  </si>
  <si>
    <t>total head loss in Bar</t>
  </si>
  <si>
    <t>https://www.nuclear-power.net/nuclear-engineering/fluid-dynamics/bernoullis-equation-bernoullis-principle/head-loss/</t>
  </si>
  <si>
    <t>https://www.quora.com/What-affects-the-pressure-on-a-high-pressure-steam-line-if-the-number-of-bends-increases-in-piping</t>
  </si>
  <si>
    <t>https://www.google.com/search?q=bend+pressure+drop&amp;tbm=isch&amp;ved=2ahUKEwidxsPgrcHwAhW78LsIHdDbBnMQ2-cCegQIABAA&amp;oq=bend+pressure+drop&amp;gs_lcp=CgNpbWcQAzoECCMQJzoECAAQQzoICAAQsQMQgwE6AggAOgUIABCxAzoHCAAQsQMQQzoECAAQEzoICAAQBRAeEBM6CAgAEAgQHhATOgYIABAFEB5QlRRYlyJg9yVoAHAAeACAAVmIAe4HkgECMTiYAQCgAQGqAQtnd3Mtd2l6LWltZ8ABAQ&amp;sclient=img&amp;ei=_VOaYN3TBrvh7_UP0LebmAc&amp;bih=1120&amp;biw=1920#imgrc=c7XomY7pZUVxgM</t>
  </si>
  <si>
    <t>https://nl.wikipedia.org/wiki/Wet_van_Hagen-Poiseuille#:~:text=De%20wet%20van%20Hagen%2DPoiseuille%20geldt%20voor%20laminaire%20stroming%20van</t>
  </si>
  <si>
    <t>%2C%20drukverschil%2C%20viscositeit%20en%20diameter.</t>
  </si>
  <si>
    <t>https://nl.linkfang.org/wiki/Fanning_vergelijking</t>
  </si>
  <si>
    <t>(1) stroomsnelheid</t>
  </si>
  <si>
    <t>v=Q/A</t>
  </si>
  <si>
    <t>Area green</t>
  </si>
  <si>
    <t>Q</t>
  </si>
  <si>
    <t>m3/s</t>
  </si>
  <si>
    <t>Area blue</t>
  </si>
  <si>
    <t>m2</t>
  </si>
  <si>
    <t>(2) Hydraulische diameter</t>
  </si>
  <si>
    <t>Dh = 4A/P</t>
  </si>
  <si>
    <t>(3) Reynolds getal</t>
  </si>
  <si>
    <t>u = v = snelheid</t>
  </si>
  <si>
    <t>Dh</t>
  </si>
  <si>
    <t>v = kinematic viscosity</t>
  </si>
  <si>
    <t>https://www.engineeringtoolbox.com/reynolds-number-d_237.html</t>
  </si>
  <si>
    <t>Reynoldsgetal</t>
  </si>
  <si>
    <t>Turbulent flow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</si>
</sst>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">
    <xf numFmtId="0" fontId="0" fillId="0" borderId="0" xfId="0"/>
    <xf numFmtId="0" fontId="0" fillId="2" borderId="0" xfId="0" applyFill="1"/>
    <xf numFmtId="0" fontId="1" fillId="0" borderId="0" xfId="1"/>
  </cellXfs>
  <cellStyles count="2">
    <cellStyle name="Hyperlink" xfId="1" builtinId="8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28</xdr:row>
      <xdr:rowOff>63500</xdr:rowOff>
    </xdr:from>
    <xdr:to>
      <xdr:col>7</xdr:col>
      <xdr:colOff>215900</xdr:colOff>
      <xdr:row>34</xdr:row>
      <xdr:rowOff>108104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9DA47394-FE27-484D-90A2-B60E910AA4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5753100"/>
          <a:ext cx="7607300" cy="1263804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28</xdr:row>
      <xdr:rowOff>25400</xdr:rowOff>
    </xdr:from>
    <xdr:to>
      <xdr:col>14</xdr:col>
      <xdr:colOff>272838</xdr:colOff>
      <xdr:row>34</xdr:row>
      <xdr:rowOff>190500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EBE0A0F3-2E67-374B-8F9B-D6B622B6CA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042400" y="5715000"/>
          <a:ext cx="5098838" cy="1384300"/>
        </a:xfrm>
        <a:prstGeom prst="rect">
          <a:avLst/>
        </a:prstGeom>
      </xdr:spPr>
    </xdr:pic>
    <xdr:clientData/>
  </xdr:twoCellAnchor>
  <xdr:twoCellAnchor editAs="oneCell">
    <xdr:from>
      <xdr:col>3</xdr:col>
      <xdr:colOff>19050</xdr:colOff>
      <xdr:row>44</xdr:row>
      <xdr:rowOff>19050</xdr:rowOff>
    </xdr:from>
    <xdr:to>
      <xdr:col>6</xdr:col>
      <xdr:colOff>133350</xdr:colOff>
      <xdr:row>51</xdr:row>
      <xdr:rowOff>161925</xdr:rowOff>
    </xdr:to>
    <xdr:pic>
      <xdr:nvPicPr>
        <xdr:cNvPr id="4" name="Afbeelding 3">
          <a:extLst>
            <a:ext uri="{FF2B5EF4-FFF2-40B4-BE49-F238E27FC236}">
              <a16:creationId xmlns:a16="http://schemas.microsoft.com/office/drawing/2014/main" id="{868692AA-4D04-43C4-9CE8-EE70F269EC9C}"/>
            </a:ext>
            <a:ext uri="{147F2762-F138-4A5C-976F-8EAC2B608ADB}">
              <a16:predDERef xmlns:a16="http://schemas.microsoft.com/office/drawing/2014/main" pred="{EBE0A0F3-2E67-374B-8F9B-D6B622B6CA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52875" y="8820150"/>
          <a:ext cx="2781300" cy="1543050"/>
        </a:xfrm>
        <a:prstGeom prst="rect">
          <a:avLst/>
        </a:prstGeom>
      </xdr:spPr>
    </xdr:pic>
    <xdr:clientData/>
  </xdr:twoCellAnchor>
  <xdr:twoCellAnchor editAs="oneCell">
    <xdr:from>
      <xdr:col>7</xdr:col>
      <xdr:colOff>19050</xdr:colOff>
      <xdr:row>44</xdr:row>
      <xdr:rowOff>0</xdr:rowOff>
    </xdr:from>
    <xdr:to>
      <xdr:col>10</xdr:col>
      <xdr:colOff>733425</xdr:colOff>
      <xdr:row>57</xdr:row>
      <xdr:rowOff>38100</xdr:rowOff>
    </xdr:to>
    <xdr:pic>
      <xdr:nvPicPr>
        <xdr:cNvPr id="5" name="Afbeelding 4">
          <a:extLst>
            <a:ext uri="{FF2B5EF4-FFF2-40B4-BE49-F238E27FC236}">
              <a16:creationId xmlns:a16="http://schemas.microsoft.com/office/drawing/2014/main" id="{867D6898-CCAE-4895-A702-2B5CEE962D15}"/>
            </a:ext>
            <a:ext uri="{147F2762-F138-4A5C-976F-8EAC2B608ADB}">
              <a16:predDERef xmlns:a16="http://schemas.microsoft.com/office/drawing/2014/main" pred="{868692AA-4D04-43C4-9CE8-EE70F269EC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7458075" y="8801100"/>
          <a:ext cx="3810000" cy="2638425"/>
        </a:xfrm>
        <a:prstGeom prst="rect">
          <a:avLst/>
        </a:prstGeom>
      </xdr:spPr>
    </xdr:pic>
    <xdr:clientData/>
  </xdr:twoCellAnchor>
  <xdr:twoCellAnchor>
    <xdr:from>
      <xdr:col>8</xdr:col>
      <xdr:colOff>590550</xdr:colOff>
      <xdr:row>48</xdr:row>
      <xdr:rowOff>142875</xdr:rowOff>
    </xdr:from>
    <xdr:to>
      <xdr:col>9</xdr:col>
      <xdr:colOff>704850</xdr:colOff>
      <xdr:row>53</xdr:row>
      <xdr:rowOff>95250</xdr:rowOff>
    </xdr:to>
    <xdr:sp macro="" textlink="">
      <xdr:nvSpPr>
        <xdr:cNvPr id="7" name="Cirkel 6">
          <a:extLst>
            <a:ext uri="{FF2B5EF4-FFF2-40B4-BE49-F238E27FC236}">
              <a16:creationId xmlns:a16="http://schemas.microsoft.com/office/drawing/2014/main" id="{2CD0059F-E910-40CA-8AE7-F321D16865B4}"/>
            </a:ext>
            <a:ext uri="{147F2762-F138-4A5C-976F-8EAC2B608ADB}">
              <a16:predDERef xmlns:a16="http://schemas.microsoft.com/office/drawing/2014/main" pred="{867D6898-CCAE-4895-A702-2B5CEE962D15}"/>
            </a:ext>
          </a:extLst>
        </xdr:cNvPr>
        <xdr:cNvSpPr/>
      </xdr:nvSpPr>
      <xdr:spPr>
        <a:xfrm rot="16200000">
          <a:off x="8867775" y="9744075"/>
          <a:ext cx="952500" cy="952500"/>
        </a:xfrm>
        <a:prstGeom prst="pi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>
            <a:solidFill>
              <a:schemeClr val="tx1"/>
            </a:solidFill>
          </a:endParaRPr>
        </a:p>
      </xdr:txBody>
    </xdr:sp>
    <xdr:clientData/>
  </xdr:twoCellAnchor>
  <xdr:twoCellAnchor>
    <xdr:from>
      <xdr:col>8</xdr:col>
      <xdr:colOff>581025</xdr:colOff>
      <xdr:row>46</xdr:row>
      <xdr:rowOff>47625</xdr:rowOff>
    </xdr:from>
    <xdr:to>
      <xdr:col>9</xdr:col>
      <xdr:colOff>695325</xdr:colOff>
      <xdr:row>51</xdr:row>
      <xdr:rowOff>0</xdr:rowOff>
    </xdr:to>
    <xdr:sp macro="" textlink="">
      <xdr:nvSpPr>
        <xdr:cNvPr id="8" name="Rechthoek 7">
          <a:extLst>
            <a:ext uri="{FF2B5EF4-FFF2-40B4-BE49-F238E27FC236}">
              <a16:creationId xmlns:a16="http://schemas.microsoft.com/office/drawing/2014/main" id="{08577344-22F0-4517-9E86-A0CE0EA6240A}"/>
            </a:ext>
            <a:ext uri="{147F2762-F138-4A5C-976F-8EAC2B608ADB}">
              <a16:predDERef xmlns:a16="http://schemas.microsoft.com/office/drawing/2014/main" pred="{2CD0059F-E910-40CA-8AE7-F321D16865B4}"/>
            </a:ext>
          </a:extLst>
        </xdr:cNvPr>
        <xdr:cNvSpPr/>
      </xdr:nvSpPr>
      <xdr:spPr>
        <a:xfrm>
          <a:off x="8858250" y="9248775"/>
          <a:ext cx="952500" cy="952500"/>
        </a:xfrm>
        <a:prstGeom prst="rect">
          <a:avLst/>
        </a:prstGeom>
        <a:solidFill>
          <a:srgbClr val="71AB48"/>
        </a:solidFill>
        <a:ln w="12700">
          <a:solidFill>
            <a:srgbClr val="507D32"/>
          </a:solidFill>
          <a:prstDash val="solid"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rgbClr val="FFFFFF"/>
        </a:fontRef>
      </xdr:style>
      <xdr:txBody>
        <a:bodyPr vertOverflow="clip" horzOverflow="clip" rtlCol="0" anchor="t"/>
        <a:lstStyle/>
        <a:p>
          <a:pPr algn="l"/>
          <a:endParaRPr lang="en-US"/>
        </a:p>
      </xdr:txBody>
    </xdr:sp>
    <xdr:clientData/>
  </xdr:twoCellAnchor>
  <xdr:twoCellAnchor editAs="oneCell">
    <xdr:from>
      <xdr:col>3</xdr:col>
      <xdr:colOff>123825</xdr:colOff>
      <xdr:row>57</xdr:row>
      <xdr:rowOff>85725</xdr:rowOff>
    </xdr:from>
    <xdr:to>
      <xdr:col>6</xdr:col>
      <xdr:colOff>571500</xdr:colOff>
      <xdr:row>63</xdr:row>
      <xdr:rowOff>161925</xdr:rowOff>
    </xdr:to>
    <xdr:pic>
      <xdr:nvPicPr>
        <xdr:cNvPr id="10" name="Afbeelding 9">
          <a:extLst>
            <a:ext uri="{FF2B5EF4-FFF2-40B4-BE49-F238E27FC236}">
              <a16:creationId xmlns:a16="http://schemas.microsoft.com/office/drawing/2014/main" id="{FCF07609-4E7C-41A2-9DD2-980AF2A6EDD7}"/>
            </a:ext>
            <a:ext uri="{147F2762-F138-4A5C-976F-8EAC2B608ADB}">
              <a16:predDERef xmlns:a16="http://schemas.microsoft.com/office/drawing/2014/main" pred="{2C42A789-B886-49AB-B540-6AC26E3067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4057650" y="11487150"/>
          <a:ext cx="3114675" cy="1276350"/>
        </a:xfrm>
        <a:prstGeom prst="rect">
          <a:avLst/>
        </a:prstGeom>
      </xdr:spPr>
    </xdr:pic>
    <xdr:clientData/>
  </xdr:twoCellAnchor>
  <xdr:twoCellAnchor editAs="oneCell">
    <xdr:from>
      <xdr:col>3</xdr:col>
      <xdr:colOff>76200</xdr:colOff>
      <xdr:row>65</xdr:row>
      <xdr:rowOff>76200</xdr:rowOff>
    </xdr:from>
    <xdr:to>
      <xdr:col>9</xdr:col>
      <xdr:colOff>1209675</xdr:colOff>
      <xdr:row>73</xdr:row>
      <xdr:rowOff>19050</xdr:rowOff>
    </xdr:to>
    <xdr:pic>
      <xdr:nvPicPr>
        <xdr:cNvPr id="12" name="Afbeelding 11">
          <a:extLst>
            <a:ext uri="{FF2B5EF4-FFF2-40B4-BE49-F238E27FC236}">
              <a16:creationId xmlns:a16="http://schemas.microsoft.com/office/drawing/2014/main" id="{08E2D101-C4D9-40A1-9AA1-72D8F27418B1}"/>
            </a:ext>
            <a:ext uri="{147F2762-F138-4A5C-976F-8EAC2B608ADB}">
              <a16:predDERef xmlns:a16="http://schemas.microsoft.com/office/drawing/2014/main" pred="{FCF07609-4E7C-41A2-9DD2-980AF2A6ED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4010025" y="13077825"/>
          <a:ext cx="6315075" cy="15430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www.engineeringtoolbox.com/reynolds-number-d_237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0ADDF9-059C-5A4B-B68D-D3EB921EC62A}">
  <dimension ref="A1:M73"/>
  <sheetViews>
    <sheetView tabSelected="1" topLeftCell="A5" zoomScale="141" workbookViewId="0">
      <selection activeCell="D17" sqref="D17"/>
    </sheetView>
  </sheetViews>
  <sheetFormatPr defaultColWidth="11" defaultRowHeight="15.95"/>
  <cols>
    <col min="1" max="1" width="28.5" bestFit="1" customWidth="1"/>
    <col min="2" max="2" width="12.125" bestFit="1" customWidth="1"/>
    <col min="6" max="6" width="13" customWidth="1"/>
    <col min="10" max="10" width="18.625" bestFit="1" customWidth="1"/>
    <col min="11" max="11" width="12.125" bestFit="1" customWidth="1"/>
  </cols>
  <sheetData>
    <row r="1" spans="1:8">
      <c r="A1" t="s">
        <v>0</v>
      </c>
    </row>
    <row r="3" spans="1:8">
      <c r="A3" t="s">
        <v>1</v>
      </c>
      <c r="F3" t="s">
        <v>2</v>
      </c>
    </row>
    <row r="4" spans="1:8">
      <c r="A4" t="s">
        <v>3</v>
      </c>
      <c r="B4">
        <v>2335</v>
      </c>
      <c r="C4" t="s">
        <v>4</v>
      </c>
    </row>
    <row r="5" spans="1:8">
      <c r="A5" t="s">
        <v>5</v>
      </c>
      <c r="B5">
        <v>3000</v>
      </c>
      <c r="C5" t="s">
        <v>4</v>
      </c>
      <c r="F5" t="s">
        <v>6</v>
      </c>
      <c r="G5">
        <v>20</v>
      </c>
      <c r="H5" t="s">
        <v>7</v>
      </c>
    </row>
    <row r="6" spans="1:8">
      <c r="A6" t="s">
        <v>8</v>
      </c>
      <c r="B6">
        <f>SUM(B4:B5)</f>
        <v>5335</v>
      </c>
      <c r="C6" t="s">
        <v>4</v>
      </c>
      <c r="F6" t="s">
        <v>9</v>
      </c>
      <c r="G6">
        <v>1.05</v>
      </c>
      <c r="H6" t="s">
        <v>10</v>
      </c>
    </row>
    <row r="7" spans="1:8">
      <c r="A7" t="s">
        <v>11</v>
      </c>
      <c r="B7">
        <f>B6/1000</f>
        <v>5.335</v>
      </c>
      <c r="C7" t="s">
        <v>12</v>
      </c>
      <c r="F7" t="s">
        <v>13</v>
      </c>
      <c r="G7">
        <v>50</v>
      </c>
      <c r="H7" t="s">
        <v>14</v>
      </c>
    </row>
    <row r="9" spans="1:8">
      <c r="A9" t="s">
        <v>15</v>
      </c>
      <c r="B9">
        <v>13.327999999999999</v>
      </c>
      <c r="C9" t="s">
        <v>4</v>
      </c>
    </row>
    <row r="10" spans="1:8">
      <c r="A10" t="s">
        <v>16</v>
      </c>
      <c r="B10">
        <f>B9/1000</f>
        <v>1.3328E-2</v>
      </c>
      <c r="C10" t="s">
        <v>12</v>
      </c>
    </row>
    <row r="11" spans="1:8">
      <c r="A11" t="s">
        <v>17</v>
      </c>
      <c r="B11">
        <f>B9/2</f>
        <v>6.6639999999999997</v>
      </c>
      <c r="C11" t="s">
        <v>4</v>
      </c>
    </row>
    <row r="12" spans="1:8">
      <c r="A12" t="s">
        <v>18</v>
      </c>
      <c r="B12">
        <f>3.14159265359*B11*B11</f>
        <v>139.51466142764232</v>
      </c>
      <c r="C12" t="s">
        <v>19</v>
      </c>
      <c r="D12" t="s">
        <v>20</v>
      </c>
    </row>
    <row r="14" spans="1:8">
      <c r="A14" t="s">
        <v>21</v>
      </c>
      <c r="B14">
        <v>2</v>
      </c>
    </row>
    <row r="15" spans="1:8">
      <c r="A15" t="s">
        <v>22</v>
      </c>
      <c r="B15">
        <v>8</v>
      </c>
    </row>
    <row r="17" spans="1:12">
      <c r="A17" t="s">
        <v>23</v>
      </c>
      <c r="B17">
        <v>0.3</v>
      </c>
    </row>
    <row r="18" spans="1:12">
      <c r="A18" t="s">
        <v>24</v>
      </c>
      <c r="B18">
        <v>0.2</v>
      </c>
    </row>
    <row r="21" spans="1:12">
      <c r="A21" t="s">
        <v>25</v>
      </c>
      <c r="B21">
        <v>2300</v>
      </c>
      <c r="C21" t="s">
        <v>26</v>
      </c>
      <c r="J21" t="s">
        <v>27</v>
      </c>
      <c r="K21">
        <v>0.05</v>
      </c>
      <c r="L21" t="s">
        <v>28</v>
      </c>
    </row>
    <row r="22" spans="1:12">
      <c r="A22" t="s">
        <v>29</v>
      </c>
      <c r="B22">
        <f>64/B21</f>
        <v>2.782608695652174E-2</v>
      </c>
    </row>
    <row r="23" spans="1:12">
      <c r="A23" t="s">
        <v>30</v>
      </c>
      <c r="B23">
        <v>4.2</v>
      </c>
      <c r="C23" t="s">
        <v>31</v>
      </c>
    </row>
    <row r="24" spans="1:12">
      <c r="A24" t="s">
        <v>32</v>
      </c>
      <c r="B24">
        <v>9.81</v>
      </c>
      <c r="C24" t="s">
        <v>33</v>
      </c>
    </row>
    <row r="26" spans="1:12">
      <c r="A26" t="s">
        <v>34</v>
      </c>
      <c r="B26">
        <f>(B22*(B7/B10)+((B14*B17)+(B15*B18)))*((B23*B23)/(2*B24))</f>
        <v>11.992294516530187</v>
      </c>
      <c r="J26" t="s">
        <v>35</v>
      </c>
      <c r="K26">
        <f>(32*K21*B23*B7)/(B10*B10)</f>
        <v>201824.4272498916</v>
      </c>
    </row>
    <row r="27" spans="1:12">
      <c r="A27" s="1" t="s">
        <v>36</v>
      </c>
      <c r="B27" s="1">
        <f>B26*0.09804</f>
        <v>1.1757245544006196</v>
      </c>
      <c r="J27" s="1" t="s">
        <v>37</v>
      </c>
      <c r="K27" s="1">
        <f>K26/100000</f>
        <v>2.018244272498916</v>
      </c>
    </row>
    <row r="38" spans="1:13">
      <c r="A38" t="s">
        <v>38</v>
      </c>
    </row>
    <row r="39" spans="1:13">
      <c r="A39" t="s">
        <v>39</v>
      </c>
    </row>
    <row r="40" spans="1:13">
      <c r="A40" t="s">
        <v>40</v>
      </c>
    </row>
    <row r="41" spans="1:13">
      <c r="A41" t="s">
        <v>41</v>
      </c>
      <c r="B41" t="s">
        <v>42</v>
      </c>
    </row>
    <row r="42" spans="1:13">
      <c r="A42" t="s">
        <v>43</v>
      </c>
    </row>
    <row r="45" spans="1:13">
      <c r="A45" t="s">
        <v>44</v>
      </c>
    </row>
    <row r="47" spans="1:13">
      <c r="A47" t="s">
        <v>45</v>
      </c>
      <c r="B47">
        <f>B48/B49</f>
        <v>3.333202105459407</v>
      </c>
      <c r="C47" t="s">
        <v>31</v>
      </c>
      <c r="L47" t="s">
        <v>46</v>
      </c>
      <c r="M47">
        <f>0.01*0.01</f>
        <v>1E-4</v>
      </c>
    </row>
    <row r="48" spans="1:13">
      <c r="A48" t="s">
        <v>47</v>
      </c>
      <c r="B48">
        <v>3.333333E-4</v>
      </c>
      <c r="C48" t="s">
        <v>48</v>
      </c>
      <c r="L48" t="s">
        <v>49</v>
      </c>
      <c r="M48">
        <f>(3.14159265359*0.00005*0.00005)/2</f>
        <v>3.9269908169875003E-9</v>
      </c>
    </row>
    <row r="49" spans="1:3" ht="15.75">
      <c r="A49" t="s">
        <v>18</v>
      </c>
      <c r="B49">
        <f>SUM(M47:M48)</f>
        <v>1.0000392699081699E-4</v>
      </c>
      <c r="C49" t="s">
        <v>50</v>
      </c>
    </row>
    <row r="58" spans="1:3">
      <c r="A58" t="s">
        <v>51</v>
      </c>
    </row>
    <row r="60" spans="1:3">
      <c r="A60" t="s">
        <v>52</v>
      </c>
      <c r="B60">
        <f>(4*B49)/(0.0031415926535898/2)</f>
        <v>0.254657908947032</v>
      </c>
    </row>
    <row r="67" spans="1:11" ht="15.75">
      <c r="A67" t="s">
        <v>53</v>
      </c>
    </row>
    <row r="69" spans="1:11">
      <c r="A69" t="s">
        <v>54</v>
      </c>
      <c r="B69">
        <f>B47</f>
        <v>3.333202105459407</v>
      </c>
    </row>
    <row r="70" spans="1:11">
      <c r="A70" t="s">
        <v>55</v>
      </c>
      <c r="B70">
        <f>B60</f>
        <v>0.254657908947032</v>
      </c>
    </row>
    <row r="71" spans="1:11" ht="15.75">
      <c r="A71" t="s">
        <v>56</v>
      </c>
      <c r="B71">
        <f>G7/1000000</f>
        <v>5.0000000000000002E-5</v>
      </c>
      <c r="K71" s="2" t="s">
        <v>57</v>
      </c>
    </row>
    <row r="73" spans="1:11">
      <c r="A73" t="s">
        <v>58</v>
      </c>
      <c r="B73">
        <f>(B69*B70)/B71</f>
        <v>16976.525565482742</v>
      </c>
      <c r="C73" t="s">
        <v>59</v>
      </c>
    </row>
  </sheetData>
  <hyperlinks>
    <hyperlink ref="K71" r:id="rId1" xr:uid="{6488A2D8-BA58-4EBB-BAB3-0D5D56B0E9EB}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/>
  <cp:revision/>
  <dcterms:created xsi:type="dcterms:W3CDTF">2021-05-11T09:56:23Z</dcterms:created>
  <dcterms:modified xsi:type="dcterms:W3CDTF">2021-05-12T07:44:11Z</dcterms:modified>
  <cp:category/>
  <cp:contentStatus/>
</cp:coreProperties>
</file>